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Budget" state="visible" r:id="rId5"/>
    <sheet sheetId="3" name="Allowances" state="visible" r:id="rId6"/>
    <sheet sheetId="4" name="Draws" state="visible" r:id="rId7"/>
    <sheet sheetId="5" name="Funding" state="visible" r:id="rId8"/>
  </sheets>
  <calcPr calcId="171027" fullCalcOnLoad="1"/>
</workbook>
</file>

<file path=xl/sharedStrings.xml><?xml version="1.0" encoding="utf-8"?>
<sst xmlns="http://schemas.openxmlformats.org/spreadsheetml/2006/main" count="168" uniqueCount="131">
  <si>
    <t>Home building budget template</t>
  </si>
  <si>
    <t>Free from Groundbase: getgroundbase.com</t>
  </si>
  <si>
    <t>1. Budget tab: replace the example line items and amounts with your builder's budget. Add rows inside a section and the subtotal picks them up.</t>
  </si>
  <si>
    <t>2. Allowances tab: enter each allowance from your contract and the running total of your picks. Type Yes under Decided once every pick is final.</t>
  </si>
  <si>
    <t>3. Budget tab, change orders: add each change with its amount. Set the status to Approved and it counts toward the projected total.</t>
  </si>
  <si>
    <t>4. Draws tab: as each draw is paid, split it between the bank and your cash.</t>
  </si>
  <si>
    <t>5. Funding tab: enter your loan, closing costs, down payment, sale proceeds and cash to see what is left over, or short.</t>
  </si>
  <si>
    <t/>
  </si>
  <si>
    <t>Shaded cells are inputs. Everything else is calculated.</t>
  </si>
  <si>
    <t>Over / under reads in words: "$2,600 over" or "$430 under".</t>
  </si>
  <si>
    <t>When the build is moving, Groundbase does all of this without formulas, and adds loan interest, your DTI and the finished mortgage payment.</t>
  </si>
  <si>
    <t>Home building budget</t>
  </si>
  <si>
    <t>Example numbers from a sample $712,000 build. Replace the shaded cells with yours; every total updates.</t>
  </si>
  <si>
    <t>Line item</t>
  </si>
  <si>
    <t>Budget</t>
  </si>
  <si>
    <t>Actual</t>
  </si>
  <si>
    <t>Over / under</t>
  </si>
  <si>
    <t>Notes</t>
  </si>
  <si>
    <t>Land and site work</t>
  </si>
  <si>
    <t xml:space="preserve">   Survey and soil test</t>
  </si>
  <si>
    <t xml:space="preserve">   Clearing and excavation</t>
  </si>
  <si>
    <t xml:space="preserve">   Driveway</t>
  </si>
  <si>
    <t xml:space="preserve">   Septic and water</t>
  </si>
  <si>
    <t>Land and site work subtotal</t>
  </si>
  <si>
    <t>Soft costs</t>
  </si>
  <si>
    <t xml:space="preserve">   Plans and engineering</t>
  </si>
  <si>
    <t xml:space="preserve">   Permits and impact fees</t>
  </si>
  <si>
    <t xml:space="preserve">   Builder's risk insurance</t>
  </si>
  <si>
    <t>Soft costs subtotal</t>
  </si>
  <si>
    <t>Structure</t>
  </si>
  <si>
    <t xml:space="preserve">   Foundation</t>
  </si>
  <si>
    <t xml:space="preserve">   Framing</t>
  </si>
  <si>
    <t xml:space="preserve">   Roofing</t>
  </si>
  <si>
    <t xml:space="preserve">   Windows and exterior doors</t>
  </si>
  <si>
    <t xml:space="preserve">   Siding</t>
  </si>
  <si>
    <t>Structure subtotal</t>
  </si>
  <si>
    <t>Systems</t>
  </si>
  <si>
    <t xml:space="preserve">   Plumbing</t>
  </si>
  <si>
    <t xml:space="preserve">   Electrical</t>
  </si>
  <si>
    <t xml:space="preserve">   HVAC</t>
  </si>
  <si>
    <t>Systems subtotal</t>
  </si>
  <si>
    <t>Interior</t>
  </si>
  <si>
    <t xml:space="preserve">   Insulation</t>
  </si>
  <si>
    <t xml:space="preserve">   Drywall</t>
  </si>
  <si>
    <t xml:space="preserve">   Trim and millwork</t>
  </si>
  <si>
    <t xml:space="preserve">   Paint</t>
  </si>
  <si>
    <t xml:space="preserve">   Final clean and punch list</t>
  </si>
  <si>
    <t>Interior subtotal</t>
  </si>
  <si>
    <t>Allowances</t>
  </si>
  <si>
    <t xml:space="preserve">   All allowances (detail on the Allowances tab)</t>
  </si>
  <si>
    <t>Picks and over/under live on the Allowances tab</t>
  </si>
  <si>
    <t>Contingency</t>
  </si>
  <si>
    <t xml:space="preserve">   Contingency (about 10% of construction)</t>
  </si>
  <si>
    <t>For the surprises you will not avoid</t>
  </si>
  <si>
    <t>Change orders</t>
  </si>
  <si>
    <t>Change order</t>
  </si>
  <si>
    <t>Amount</t>
  </si>
  <si>
    <t>Status</t>
  </si>
  <si>
    <t xml:space="preserve">   Fireplace</t>
  </si>
  <si>
    <t>Approved</t>
  </si>
  <si>
    <t xml:space="preserve">   Backyard grading</t>
  </si>
  <si>
    <t xml:space="preserve">   Siding upgrade</t>
  </si>
  <si>
    <t xml:space="preserve">   Front door</t>
  </si>
  <si>
    <t xml:space="preserve">   Conduit line</t>
  </si>
  <si>
    <t xml:space="preserve">   Paint upgrade</t>
  </si>
  <si>
    <t>Pending</t>
  </si>
  <si>
    <t>Not counted until you approve it</t>
  </si>
  <si>
    <t>Build budget</t>
  </si>
  <si>
    <t>Approved change orders</t>
  </si>
  <si>
    <t>Allowance overage, counted</t>
  </si>
  <si>
    <t>Projected total</t>
  </si>
  <si>
    <t>Against the budget</t>
  </si>
  <si>
    <t>Allowances and selections</t>
  </si>
  <si>
    <t>Overages count right away. Savings count only once every pick under the allowance is decided, so a half-picked allowance never looks like money saved.</t>
  </si>
  <si>
    <t>Allowance</t>
  </si>
  <si>
    <t>Allowance amount</t>
  </si>
  <si>
    <t>Selections total</t>
  </si>
  <si>
    <t>Decided?</t>
  </si>
  <si>
    <t>Counted toward budget</t>
  </si>
  <si>
    <t>Kitchen</t>
  </si>
  <si>
    <t>Yes</t>
  </si>
  <si>
    <t>Garage door</t>
  </si>
  <si>
    <t>No</t>
  </si>
  <si>
    <t>Bath vanities</t>
  </si>
  <si>
    <t>Bath fixtures and faucets</t>
  </si>
  <si>
    <t>Lighting and fans</t>
  </si>
  <si>
    <t>Exterior doors and hardware</t>
  </si>
  <si>
    <t>Interior doors and hardware</t>
  </si>
  <si>
    <t>Flooring material and labor</t>
  </si>
  <si>
    <t>Stairs and railings</t>
  </si>
  <si>
    <t>Total</t>
  </si>
  <si>
    <t>Decided? Type Yes once every pick under that allowance is final.</t>
  </si>
  <si>
    <t>Draw schedule</t>
  </si>
  <si>
    <t>Each builder draw, and how it was paid: by the bank (construction loan) or by your cash.</t>
  </si>
  <si>
    <t>Draw</t>
  </si>
  <si>
    <t>Paid by bank</t>
  </si>
  <si>
    <t>Paid by cash</t>
  </si>
  <si>
    <t>Not covered yet</t>
  </si>
  <si>
    <t>Builder down payment</t>
  </si>
  <si>
    <t>Paid</t>
  </si>
  <si>
    <t>Driveway and mason</t>
  </si>
  <si>
    <t>Framing, roofing, siding, windows</t>
  </si>
  <si>
    <t>Septic and water</t>
  </si>
  <si>
    <t>In progress</t>
  </si>
  <si>
    <t>HVAC, electrical, plumbing</t>
  </si>
  <si>
    <t>Insulation, drywall, paint</t>
  </si>
  <si>
    <t>Not started</t>
  </si>
  <si>
    <t>Millwork, countertops, flooring</t>
  </si>
  <si>
    <t>Grading</t>
  </si>
  <si>
    <t>Final payment</t>
  </si>
  <si>
    <t>Paying for the build</t>
  </si>
  <si>
    <t>Every source of money against the projected cost. Shaded cells are yours to change.</t>
  </si>
  <si>
    <t>From the Budget tab</t>
  </si>
  <si>
    <t>Extras outside the contract</t>
  </si>
  <si>
    <t>Appliances, furniture, the move</t>
  </si>
  <si>
    <t>Construction loan</t>
  </si>
  <si>
    <t>The full loan amount</t>
  </si>
  <si>
    <t>Less closing costs</t>
  </si>
  <si>
    <t>Often withheld from the first bank draw</t>
  </si>
  <si>
    <t>Down payment</t>
  </si>
  <si>
    <t>Paid to the builder at signing</t>
  </si>
  <si>
    <t>Sale proceeds</t>
  </si>
  <si>
    <t>Net from selling your current home</t>
  </si>
  <si>
    <t>Your cash</t>
  </si>
  <si>
    <t>Savings and other cash</t>
  </si>
  <si>
    <t>Money available</t>
  </si>
  <si>
    <t>Money needed</t>
  </si>
  <si>
    <t>Left over (or short)</t>
  </si>
  <si>
    <t>5% reserve</t>
  </si>
  <si>
    <t>5% of the build budget, kept for surprises</t>
  </si>
  <si>
    <t>To spare after the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</si>
</sst>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"/>
    <numFmt numFmtId="165" formatCode="[Red]&quot;$&quot;#,##0&quot; over&quot;;[Color10]&quot;$&quot;#,##0&quot; under&quot;;&quot;on budget&quot;"/>
    <numFmt numFmtId="166" formatCode="[Color10]&quot;$&quot;#,##0&quot; left over&quot;;[Red]&quot;$&quot;#,##0&quot; short&quot;;&quot;$0&quot;"/>
    <numFmt numFmtId="167" formatCode="[Color10]&quot;$&quot;#,##0;[Red]&quot;$&quot;#,##0&quot; short&quot;;&quot;$0&quot;"/>
  </numFmts>
  <fonts count="6" x14ac:knownFonts="1">
    <font>
      <color theme="1"/>
      <family val="2"/>
      <scheme val="minor"/>
      <sz val="11"/>
      <name val="Calibri"/>
    </font>
    <font>
      <b/>
      <color rgb="FF17243A"/>
      <sz val="16"/>
    </font>
    <font>
      <i/>
      <color rgb="FF6B6058"/>
      <sz val="10"/>
    </font>
    <font>
      <b/>
      <color rgb="FFD4614A"/>
    </font>
    <font>
      <b/>
      <color rgb="FFFFFFFF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7243A"/>
      </patternFill>
    </fill>
    <fill>
      <patternFill patternType="solid">
        <fgColor rgb="FFFBF8F4"/>
      </patternFill>
    </fill>
    <fill>
      <patternFill patternType="solid">
        <fgColor rgb="FFFFF7E8"/>
      </patternFill>
    </fill>
    <fill>
      <patternFill patternType="solid">
        <fgColor rgb="FFFDEBE3"/>
      </patternFill>
    </fill>
    <fill>
      <patternFill patternType="solid">
        <fgColor rgb="FFE9F4E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4D8C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0" fillId="0" borderId="1" xfId="0" applyBorder="1"/>
    <xf numFmtId="164" fontId="0" fillId="4" borderId="1" xfId="0" applyNumberFormat="1" applyFill="1" applyBorder="1"/>
    <xf numFmtId="165" fontId="0" fillId="0" borderId="1" xfId="0" applyNumberFormat="1" applyBorder="1"/>
    <xf numFmtId="0" fontId="5" fillId="0" borderId="0" xfId="0" applyFont="1"/>
    <xf numFmtId="164" fontId="5" fillId="0" borderId="0" xfId="0" applyNumberFormat="1" applyFont="1"/>
    <xf numFmtId="164" fontId="0" fillId="0" borderId="0" xfId="0" applyNumberFormat="1"/>
    <xf numFmtId="164" fontId="0" fillId="4" borderId="0" xfId="0" applyNumberFormat="1" applyFill="1"/>
    <xf numFmtId="0" fontId="0" fillId="4" borderId="1" xfId="0" applyFill="1" applyBorder="1"/>
    <xf numFmtId="0" fontId="5" fillId="0" borderId="1" xfId="0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0" fontId="5" fillId="5" borderId="1" xfId="0" applyFont="1" applyFill="1" applyBorder="1"/>
    <xf numFmtId="164" fontId="5" fillId="5" borderId="1" xfId="0" applyNumberFormat="1" applyFont="1" applyFill="1" applyBorder="1"/>
    <xf numFmtId="164" fontId="5" fillId="3" borderId="0" xfId="0" applyNumberFormat="1" applyFont="1" applyFill="1"/>
    <xf numFmtId="165" fontId="5" fillId="3" borderId="0" xfId="0" applyNumberFormat="1" applyFont="1" applyFill="1"/>
    <xf numFmtId="164" fontId="0" fillId="0" borderId="1" xfId="0" applyNumberFormat="1" applyBorder="1"/>
    <xf numFmtId="0" fontId="5" fillId="6" borderId="1" xfId="0" applyFont="1" applyFill="1" applyBorder="1"/>
    <xf numFmtId="166" fontId="5" fillId="6" borderId="1" xfId="0" applyNumberFormat="1" applyFont="1" applyFill="1" applyBorder="1"/>
    <xf numFmtId="167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</sheetPr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7</v>
      </c>
    </row>
    <row r="13" spans="1:1" x14ac:dyDescent="0.25">
      <c r="A13" s="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</sheetPr>
  <dimension ref="A1:E5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3" width="16" customWidth="1"/>
    <col min="4" max="4" width="18" customWidth="1"/>
    <col min="5" max="5" width="44" customWidth="1"/>
  </cols>
  <sheetData>
    <row r="1" spans="1:1" x14ac:dyDescent="0.25">
      <c r="A1" s="1" t="s">
        <v>11</v>
      </c>
    </row>
    <row r="2" spans="1:1" x14ac:dyDescent="0.25">
      <c r="A2" s="2" t="s">
        <v>12</v>
      </c>
    </row>
    <row r="4" ht="20" customHeight="1" spans="1:5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</row>
    <row r="5" spans="1:1" x14ac:dyDescent="0.25">
      <c r="A5" s="6" t="s">
        <v>18</v>
      </c>
    </row>
    <row r="6" spans="1:5" x14ac:dyDescent="0.25">
      <c r="A6" s="7" t="s">
        <v>19</v>
      </c>
      <c r="B6" s="8">
        <v>4000</v>
      </c>
      <c r="C6" s="8">
        <v>4000</v>
      </c>
      <c r="D6" s="9">
        <f>IF(C6="","",C6-B6)</f>
      </c>
      <c r="E6" s="7"/>
    </row>
    <row r="7" spans="1:5" x14ac:dyDescent="0.25">
      <c r="A7" s="7" t="s">
        <v>20</v>
      </c>
      <c r="B7" s="8">
        <v>24000</v>
      </c>
      <c r="C7" s="8">
        <v>24000</v>
      </c>
      <c r="D7" s="9">
        <f>IF(C7="","",C7-B7)</f>
      </c>
      <c r="E7" s="7"/>
    </row>
    <row r="8" spans="1:5" x14ac:dyDescent="0.25">
      <c r="A8" s="7" t="s">
        <v>21</v>
      </c>
      <c r="B8" s="8">
        <v>26000</v>
      </c>
      <c r="C8" s="8">
        <v>26000</v>
      </c>
      <c r="D8" s="9">
        <f>IF(C8="","",C8-B8)</f>
      </c>
      <c r="E8" s="7"/>
    </row>
    <row r="9" spans="1:5" x14ac:dyDescent="0.25">
      <c r="A9" s="7" t="s">
        <v>22</v>
      </c>
      <c r="B9" s="8">
        <v>20000</v>
      </c>
      <c r="C9" s="8"/>
      <c r="D9" s="9">
        <f>IF(C9="","",C9-B9)</f>
      </c>
      <c r="E9" s="7"/>
    </row>
    <row r="10" spans="1:2" s="10" customFormat="1" x14ac:dyDescent="0.25">
      <c r="A10" s="10" t="s">
        <v>23</v>
      </c>
      <c r="B10" s="11">
        <f>SUM(B6:B9)</f>
      </c>
    </row>
    <row r="12" spans="1:1" x14ac:dyDescent="0.25">
      <c r="A12" s="6" t="s">
        <v>24</v>
      </c>
    </row>
    <row r="13" spans="1:5" x14ac:dyDescent="0.25">
      <c r="A13" s="7" t="s">
        <v>25</v>
      </c>
      <c r="B13" s="8">
        <v>14000</v>
      </c>
      <c r="C13" s="8">
        <v>14000</v>
      </c>
      <c r="D13" s="9">
        <f>IF(C13="","",C13-B13)</f>
      </c>
      <c r="E13" s="7"/>
    </row>
    <row r="14" spans="1:5" x14ac:dyDescent="0.25">
      <c r="A14" s="7" t="s">
        <v>26</v>
      </c>
      <c r="B14" s="8">
        <v>9500</v>
      </c>
      <c r="C14" s="8">
        <v>9500</v>
      </c>
      <c r="D14" s="9">
        <f>IF(C14="","",C14-B14)</f>
      </c>
      <c r="E14" s="7"/>
    </row>
    <row r="15" spans="1:5" x14ac:dyDescent="0.25">
      <c r="A15" s="7" t="s">
        <v>27</v>
      </c>
      <c r="B15" s="8">
        <v>3500</v>
      </c>
      <c r="C15" s="8">
        <v>3500</v>
      </c>
      <c r="D15" s="9">
        <f>IF(C15="","",C15-B15)</f>
      </c>
      <c r="E15" s="7"/>
    </row>
    <row r="16" spans="1:2" s="10" customFormat="1" x14ac:dyDescent="0.25">
      <c r="A16" s="10" t="s">
        <v>28</v>
      </c>
      <c r="B16" s="11">
        <f>SUM(B13:B15)</f>
      </c>
    </row>
    <row r="18" spans="1:1" x14ac:dyDescent="0.25">
      <c r="A18" s="6" t="s">
        <v>29</v>
      </c>
    </row>
    <row r="19" spans="1:5" x14ac:dyDescent="0.25">
      <c r="A19" s="7" t="s">
        <v>30</v>
      </c>
      <c r="B19" s="8">
        <v>58000</v>
      </c>
      <c r="C19" s="8">
        <v>58000</v>
      </c>
      <c r="D19" s="9">
        <f>IF(C19="","",C19-B19)</f>
      </c>
      <c r="E19" s="7"/>
    </row>
    <row r="20" spans="1:5" x14ac:dyDescent="0.25">
      <c r="A20" s="7" t="s">
        <v>31</v>
      </c>
      <c r="B20" s="8">
        <v>96000</v>
      </c>
      <c r="C20" s="8">
        <v>96000</v>
      </c>
      <c r="D20" s="9">
        <f>IF(C20="","",C20-B20)</f>
      </c>
      <c r="E20" s="7"/>
    </row>
    <row r="21" spans="1:5" x14ac:dyDescent="0.25">
      <c r="A21" s="7" t="s">
        <v>32</v>
      </c>
      <c r="B21" s="8">
        <v>28000</v>
      </c>
      <c r="C21" s="8">
        <v>28000</v>
      </c>
      <c r="D21" s="9">
        <f>IF(C21="","",C21-B21)</f>
      </c>
      <c r="E21" s="7"/>
    </row>
    <row r="22" spans="1:5" x14ac:dyDescent="0.25">
      <c r="A22" s="7" t="s">
        <v>33</v>
      </c>
      <c r="B22" s="8">
        <v>32000</v>
      </c>
      <c r="C22" s="8"/>
      <c r="D22" s="9">
        <f>IF(C22="","",C22-B22)</f>
      </c>
      <c r="E22" s="7"/>
    </row>
    <row r="23" spans="1:5" x14ac:dyDescent="0.25">
      <c r="A23" s="7" t="s">
        <v>34</v>
      </c>
      <c r="B23" s="8">
        <v>24000</v>
      </c>
      <c r="C23" s="8"/>
      <c r="D23" s="9">
        <f>IF(C23="","",C23-B23)</f>
      </c>
      <c r="E23" s="7"/>
    </row>
    <row r="24" spans="1:2" s="10" customFormat="1" x14ac:dyDescent="0.25">
      <c r="A24" s="10" t="s">
        <v>35</v>
      </c>
      <c r="B24" s="11">
        <f>SUM(B19:B23)</f>
      </c>
    </row>
    <row r="26" spans="1:1" x14ac:dyDescent="0.25">
      <c r="A26" s="6" t="s">
        <v>36</v>
      </c>
    </row>
    <row r="27" spans="1:5" x14ac:dyDescent="0.25">
      <c r="A27" s="7" t="s">
        <v>37</v>
      </c>
      <c r="B27" s="8">
        <v>34000</v>
      </c>
      <c r="C27" s="8">
        <v>34000</v>
      </c>
      <c r="D27" s="9">
        <f>IF(C27="","",C27-B27)</f>
      </c>
      <c r="E27" s="7"/>
    </row>
    <row r="28" spans="1:5" x14ac:dyDescent="0.25">
      <c r="A28" s="7" t="s">
        <v>38</v>
      </c>
      <c r="B28" s="8">
        <v>32000</v>
      </c>
      <c r="C28" s="8">
        <v>32000</v>
      </c>
      <c r="D28" s="9">
        <f>IF(C28="","",C28-B28)</f>
      </c>
      <c r="E28" s="7"/>
    </row>
    <row r="29" spans="1:5" x14ac:dyDescent="0.25">
      <c r="A29" s="7" t="s">
        <v>39</v>
      </c>
      <c r="B29" s="8">
        <v>38000</v>
      </c>
      <c r="C29" s="8">
        <v>38000</v>
      </c>
      <c r="D29" s="9">
        <f>IF(C29="","",C29-B29)</f>
      </c>
      <c r="E29" s="7"/>
    </row>
    <row r="30" spans="1:2" s="10" customFormat="1" x14ac:dyDescent="0.25">
      <c r="A30" s="10" t="s">
        <v>40</v>
      </c>
      <c r="B30" s="11">
        <f>SUM(B27:B29)</f>
      </c>
    </row>
    <row r="32" spans="1:1" x14ac:dyDescent="0.25">
      <c r="A32" s="6" t="s">
        <v>41</v>
      </c>
    </row>
    <row r="33" spans="1:5" x14ac:dyDescent="0.25">
      <c r="A33" s="7" t="s">
        <v>42</v>
      </c>
      <c r="B33" s="8">
        <v>12000</v>
      </c>
      <c r="C33" s="8"/>
      <c r="D33" s="9">
        <f>IF(C33="","",C33-B33)</f>
      </c>
      <c r="E33" s="7"/>
    </row>
    <row r="34" spans="1:5" x14ac:dyDescent="0.25">
      <c r="A34" s="7" t="s">
        <v>43</v>
      </c>
      <c r="B34" s="8">
        <v>30000</v>
      </c>
      <c r="C34" s="8"/>
      <c r="D34" s="9">
        <f>IF(C34="","",C34-B34)</f>
      </c>
      <c r="E34" s="7"/>
    </row>
    <row r="35" spans="1:5" x14ac:dyDescent="0.25">
      <c r="A35" s="7" t="s">
        <v>44</v>
      </c>
      <c r="B35" s="8">
        <v>26000</v>
      </c>
      <c r="C35" s="8"/>
      <c r="D35" s="9">
        <f>IF(C35="","",C35-B35)</f>
      </c>
      <c r="E35" s="7"/>
    </row>
    <row r="36" spans="1:5" x14ac:dyDescent="0.25">
      <c r="A36" s="7" t="s">
        <v>45</v>
      </c>
      <c r="B36" s="8">
        <v>22000</v>
      </c>
      <c r="C36" s="8"/>
      <c r="D36" s="9">
        <f>IF(C36="","",C36-B36)</f>
      </c>
      <c r="E36" s="7"/>
    </row>
    <row r="37" spans="1:5" x14ac:dyDescent="0.25">
      <c r="A37" s="7" t="s">
        <v>46</v>
      </c>
      <c r="B37" s="8">
        <v>6500</v>
      </c>
      <c r="C37" s="8"/>
      <c r="D37" s="9">
        <f>IF(C37="","",C37-B37)</f>
      </c>
      <c r="E37" s="7"/>
    </row>
    <row r="38" spans="1:2" s="10" customFormat="1" x14ac:dyDescent="0.25">
      <c r="A38" s="10" t="s">
        <v>47</v>
      </c>
      <c r="B38" s="11">
        <f>SUM(B33:B37)</f>
      </c>
    </row>
    <row r="40" spans="1:1" x14ac:dyDescent="0.25">
      <c r="A40" s="6" t="s">
        <v>48</v>
      </c>
    </row>
    <row r="41" spans="1:5" x14ac:dyDescent="0.25">
      <c r="A41" t="s">
        <v>49</v>
      </c>
      <c r="B41" s="12">
        <f>Allowances!B14</f>
      </c>
      <c r="E41" t="s">
        <v>50</v>
      </c>
    </row>
    <row r="43" spans="1:1" x14ac:dyDescent="0.25">
      <c r="A43" s="6" t="s">
        <v>51</v>
      </c>
    </row>
    <row r="44" spans="1:5" x14ac:dyDescent="0.25">
      <c r="A44" t="s">
        <v>52</v>
      </c>
      <c r="B44" s="13">
        <v>66000</v>
      </c>
      <c r="E44" t="s">
        <v>53</v>
      </c>
    </row>
    <row r="46" spans="1:1" x14ac:dyDescent="0.25">
      <c r="A46" s="6" t="s">
        <v>54</v>
      </c>
    </row>
    <row r="47" ht="20" customHeight="1" spans="1:5" x14ac:dyDescent="0.25">
      <c r="A47" s="5" t="s">
        <v>55</v>
      </c>
      <c r="B47" s="5" t="s">
        <v>56</v>
      </c>
      <c r="C47" s="5" t="s">
        <v>57</v>
      </c>
      <c r="D47" s="5" t="s">
        <v>7</v>
      </c>
      <c r="E47" s="5" t="s">
        <v>17</v>
      </c>
    </row>
    <row r="48" spans="1:5" x14ac:dyDescent="0.25">
      <c r="A48" s="7" t="s">
        <v>58</v>
      </c>
      <c r="B48" s="8">
        <v>7000</v>
      </c>
      <c r="C48" s="14" t="s">
        <v>59</v>
      </c>
      <c r="D48" s="7"/>
      <c r="E48" s="7" t="s">
        <v>7</v>
      </c>
    </row>
    <row r="49" spans="1:5" x14ac:dyDescent="0.25">
      <c r="A49" s="7" t="s">
        <v>60</v>
      </c>
      <c r="B49" s="8">
        <v>5000</v>
      </c>
      <c r="C49" s="14" t="s">
        <v>59</v>
      </c>
      <c r="D49" s="7"/>
      <c r="E49" s="7" t="s">
        <v>7</v>
      </c>
    </row>
    <row r="50" spans="1:5" x14ac:dyDescent="0.25">
      <c r="A50" s="7" t="s">
        <v>61</v>
      </c>
      <c r="B50" s="8">
        <v>3000</v>
      </c>
      <c r="C50" s="14" t="s">
        <v>59</v>
      </c>
      <c r="D50" s="7"/>
      <c r="E50" s="7" t="s">
        <v>7</v>
      </c>
    </row>
    <row r="51" spans="1:5" x14ac:dyDescent="0.25">
      <c r="A51" s="7" t="s">
        <v>62</v>
      </c>
      <c r="B51" s="8">
        <v>2500</v>
      </c>
      <c r="C51" s="14" t="s">
        <v>59</v>
      </c>
      <c r="D51" s="7"/>
      <c r="E51" s="7" t="s">
        <v>7</v>
      </c>
    </row>
    <row r="52" spans="1:5" x14ac:dyDescent="0.25">
      <c r="A52" s="7" t="s">
        <v>63</v>
      </c>
      <c r="B52" s="8">
        <v>300</v>
      </c>
      <c r="C52" s="14" t="s">
        <v>59</v>
      </c>
      <c r="D52" s="7"/>
      <c r="E52" s="7" t="s">
        <v>7</v>
      </c>
    </row>
    <row r="53" spans="1:5" x14ac:dyDescent="0.25">
      <c r="A53" s="7" t="s">
        <v>64</v>
      </c>
      <c r="B53" s="8">
        <v>15000</v>
      </c>
      <c r="C53" s="14" t="s">
        <v>65</v>
      </c>
      <c r="D53" s="7"/>
      <c r="E53" s="7" t="s">
        <v>66</v>
      </c>
    </row>
    <row r="55" spans="1:5" s="10" customFormat="1" x14ac:dyDescent="0.25">
      <c r="A55" s="15" t="s">
        <v>67</v>
      </c>
      <c r="B55" s="16">
        <f>B10+B16+B24+B30+B38+B41+B44</f>
      </c>
      <c r="C55" s="15"/>
      <c r="D55" s="15"/>
      <c r="E55" s="15"/>
    </row>
    <row r="56" spans="1:5" s="10" customFormat="1" x14ac:dyDescent="0.25">
      <c r="A56" s="15" t="s">
        <v>68</v>
      </c>
      <c r="B56" s="16">
        <f>SUMIF(C48:C53,"Approved",B48:B53)</f>
      </c>
      <c r="C56" s="15"/>
      <c r="D56" s="15"/>
      <c r="E56" s="15"/>
    </row>
    <row r="57" spans="1:5" s="10" customFormat="1" x14ac:dyDescent="0.25">
      <c r="A57" s="15" t="s">
        <v>69</v>
      </c>
      <c r="B57" s="17">
        <f>Allowances!F14</f>
      </c>
      <c r="C57" s="15"/>
      <c r="D57" s="15"/>
      <c r="E57" s="15"/>
    </row>
    <row r="58" spans="1:5" s="10" customFormat="1" x14ac:dyDescent="0.25">
      <c r="A58" s="18" t="s">
        <v>70</v>
      </c>
      <c r="B58" s="19">
        <f>B55+B56+B57</f>
      </c>
      <c r="C58" s="18"/>
      <c r="D58" s="18"/>
      <c r="E58" s="18"/>
    </row>
    <row r="59" spans="1:5" s="10" customFormat="1" x14ac:dyDescent="0.25">
      <c r="A59" s="15" t="s">
        <v>71</v>
      </c>
      <c r="B59" s="17">
        <f>B58-B55</f>
      </c>
      <c r="C59" s="15"/>
      <c r="D59" s="15"/>
      <c r="E59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</sheetPr>
  <dimension ref="A1:F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8" customWidth="1"/>
    <col min="4" max="4" width="11" customWidth="1"/>
    <col min="5" max="5" width="18" customWidth="1"/>
    <col min="6" max="6" width="22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4" ht="20" customHeight="1" spans="1:6" x14ac:dyDescent="0.25">
      <c r="A4" s="5" t="s">
        <v>74</v>
      </c>
      <c r="B4" s="5" t="s">
        <v>75</v>
      </c>
      <c r="C4" s="5" t="s">
        <v>76</v>
      </c>
      <c r="D4" s="5" t="s">
        <v>77</v>
      </c>
      <c r="E4" s="5" t="s">
        <v>16</v>
      </c>
      <c r="F4" s="5" t="s">
        <v>78</v>
      </c>
    </row>
    <row r="5" spans="1:6" x14ac:dyDescent="0.25">
      <c r="A5" s="7" t="s">
        <v>79</v>
      </c>
      <c r="B5" s="8">
        <v>30000</v>
      </c>
      <c r="C5" s="8">
        <v>29570</v>
      </c>
      <c r="D5" s="14" t="s">
        <v>80</v>
      </c>
      <c r="E5" s="9">
        <f>IF(C5="","",C5-B5)</f>
      </c>
      <c r="F5" s="9">
        <f>IF(C5="",0,IF(C5&gt;B5,C5-B5,IF(D5="Yes",C5-B5,0)))</f>
      </c>
    </row>
    <row r="6" spans="1:6" x14ac:dyDescent="0.25">
      <c r="A6" s="7" t="s">
        <v>81</v>
      </c>
      <c r="B6" s="8">
        <v>5000</v>
      </c>
      <c r="C6" s="8">
        <v>6625</v>
      </c>
      <c r="D6" s="14" t="s">
        <v>82</v>
      </c>
      <c r="E6" s="9">
        <f>IF(C6="","",C6-B6)</f>
      </c>
      <c r="F6" s="9">
        <f>IF(C6="",0,IF(C6&gt;B6,C6-B6,IF(D6="Yes",C6-B6,0)))</f>
      </c>
    </row>
    <row r="7" spans="1:6" x14ac:dyDescent="0.25">
      <c r="A7" s="7" t="s">
        <v>83</v>
      </c>
      <c r="B7" s="8">
        <v>4000</v>
      </c>
      <c r="C7" s="8">
        <v>6600</v>
      </c>
      <c r="D7" s="14" t="s">
        <v>80</v>
      </c>
      <c r="E7" s="9">
        <f>IF(C7="","",C7-B7)</f>
      </c>
      <c r="F7" s="9">
        <f>IF(C7="",0,IF(C7&gt;B7,C7-B7,IF(D7="Yes",C7-B7,0)))</f>
      </c>
    </row>
    <row r="8" spans="1:6" x14ac:dyDescent="0.25">
      <c r="A8" s="7" t="s">
        <v>84</v>
      </c>
      <c r="B8" s="8">
        <v>4000</v>
      </c>
      <c r="C8" s="8">
        <v>4238</v>
      </c>
      <c r="D8" s="14" t="s">
        <v>80</v>
      </c>
      <c r="E8" s="9">
        <f>IF(C8="","",C8-B8)</f>
      </c>
      <c r="F8" s="9">
        <f>IF(C8="",0,IF(C8&gt;B8,C8-B8,IF(D8="Yes",C8-B8,0)))</f>
      </c>
    </row>
    <row r="9" spans="1:6" x14ac:dyDescent="0.25">
      <c r="A9" s="7" t="s">
        <v>85</v>
      </c>
      <c r="B9" s="8">
        <v>1500</v>
      </c>
      <c r="C9" s="8">
        <v>493</v>
      </c>
      <c r="D9" s="14" t="s">
        <v>82</v>
      </c>
      <c r="E9" s="9">
        <f>IF(C9="","",C9-B9)</f>
      </c>
      <c r="F9" s="9">
        <f>IF(C9="",0,IF(C9&gt;B9,C9-B9,IF(D9="Yes",C9-B9,0)))</f>
      </c>
    </row>
    <row r="10" spans="1:6" x14ac:dyDescent="0.25">
      <c r="A10" s="7" t="s">
        <v>86</v>
      </c>
      <c r="B10" s="8">
        <v>10000</v>
      </c>
      <c r="C10" s="8"/>
      <c r="D10" s="14" t="s">
        <v>82</v>
      </c>
      <c r="E10" s="9">
        <f>IF(C10="","",C10-B10)</f>
      </c>
      <c r="F10" s="9">
        <f>IF(C10="",0,IF(C10&gt;B10,C10-B10,IF(D10="Yes",C10-B10,0)))</f>
      </c>
    </row>
    <row r="11" spans="1:6" x14ac:dyDescent="0.25">
      <c r="A11" s="7" t="s">
        <v>87</v>
      </c>
      <c r="B11" s="8">
        <v>10000</v>
      </c>
      <c r="C11" s="8"/>
      <c r="D11" s="14" t="s">
        <v>82</v>
      </c>
      <c r="E11" s="9">
        <f>IF(C11="","",C11-B11)</f>
      </c>
      <c r="F11" s="9">
        <f>IF(C11="",0,IF(C11&gt;B11,C11-B11,IF(D11="Yes",C11-B11,0)))</f>
      </c>
    </row>
    <row r="12" spans="1:6" x14ac:dyDescent="0.25">
      <c r="A12" s="7" t="s">
        <v>88</v>
      </c>
      <c r="B12" s="8">
        <v>27000</v>
      </c>
      <c r="C12" s="8">
        <v>35483</v>
      </c>
      <c r="D12" s="14" t="s">
        <v>80</v>
      </c>
      <c r="E12" s="9">
        <f>IF(C12="","",C12-B12)</f>
      </c>
      <c r="F12" s="9">
        <f>IF(C12="",0,IF(C12&gt;B12,C12-B12,IF(D12="Yes",C12-B12,0)))</f>
      </c>
    </row>
    <row r="13" spans="1:6" x14ac:dyDescent="0.25">
      <c r="A13" s="7" t="s">
        <v>89</v>
      </c>
      <c r="B13" s="8">
        <v>15000</v>
      </c>
      <c r="C13" s="8">
        <v>13500</v>
      </c>
      <c r="D13" s="14" t="s">
        <v>80</v>
      </c>
      <c r="E13" s="9">
        <f>IF(C13="","",C13-B13)</f>
      </c>
      <c r="F13" s="9">
        <f>IF(C13="",0,IF(C13&gt;B13,C13-B13,IF(D13="Yes",C13-B13,0)))</f>
      </c>
    </row>
    <row r="14" spans="1:6" x14ac:dyDescent="0.25">
      <c r="A14" s="6" t="s">
        <v>90</v>
      </c>
      <c r="B14" s="20">
        <f>SUM(B5:B13)</f>
      </c>
      <c r="C14" s="20">
        <f>SUM(C5:C13)</f>
      </c>
      <c r="D14" s="6"/>
      <c r="E14" s="6"/>
      <c r="F14" s="21">
        <f>SUM(F5:F13)</f>
      </c>
    </row>
    <row r="16" spans="1:1" x14ac:dyDescent="0.25">
      <c r="A16" s="2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</sheetPr>
  <dimension ref="A1:F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15" customWidth="1"/>
    <col min="5" max="5" width="17" customWidth="1"/>
    <col min="6" max="6" width="14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6" x14ac:dyDescent="0.25">
      <c r="A4" s="5" t="s">
        <v>94</v>
      </c>
      <c r="B4" s="5" t="s">
        <v>56</v>
      </c>
      <c r="C4" s="5" t="s">
        <v>95</v>
      </c>
      <c r="D4" s="5" t="s">
        <v>96</v>
      </c>
      <c r="E4" s="5" t="s">
        <v>97</v>
      </c>
      <c r="F4" s="5" t="s">
        <v>57</v>
      </c>
    </row>
    <row r="5" spans="1:6" x14ac:dyDescent="0.25">
      <c r="A5" s="7" t="s">
        <v>98</v>
      </c>
      <c r="B5" s="8">
        <v>10000</v>
      </c>
      <c r="C5" s="8">
        <v>0</v>
      </c>
      <c r="D5" s="8">
        <v>10000</v>
      </c>
      <c r="E5" s="22">
        <f>B5-C5-D5</f>
      </c>
      <c r="F5" s="14" t="s">
        <v>99</v>
      </c>
    </row>
    <row r="6" spans="1:6" x14ac:dyDescent="0.25">
      <c r="A6" s="7" t="s">
        <v>100</v>
      </c>
      <c r="B6" s="8">
        <v>110000</v>
      </c>
      <c r="C6" s="8">
        <v>0</v>
      </c>
      <c r="D6" s="8">
        <v>110000</v>
      </c>
      <c r="E6" s="22">
        <f>B6-C6-D6</f>
      </c>
      <c r="F6" s="14" t="s">
        <v>99</v>
      </c>
    </row>
    <row r="7" spans="1:6" x14ac:dyDescent="0.25">
      <c r="A7" s="7" t="s">
        <v>101</v>
      </c>
      <c r="B7" s="8">
        <v>252000</v>
      </c>
      <c r="C7" s="8">
        <v>102000</v>
      </c>
      <c r="D7" s="8">
        <v>150000</v>
      </c>
      <c r="E7" s="22">
        <f>B7-C7-D7</f>
      </c>
      <c r="F7" s="14" t="s">
        <v>99</v>
      </c>
    </row>
    <row r="8" spans="1:6" x14ac:dyDescent="0.25">
      <c r="A8" s="7" t="s">
        <v>102</v>
      </c>
      <c r="B8" s="8">
        <v>20000</v>
      </c>
      <c r="C8" s="8">
        <v>0</v>
      </c>
      <c r="D8" s="8">
        <v>0</v>
      </c>
      <c r="E8" s="22">
        <f>B8-C8-D8</f>
      </c>
      <c r="F8" s="14" t="s">
        <v>103</v>
      </c>
    </row>
    <row r="9" spans="1:6" x14ac:dyDescent="0.25">
      <c r="A9" s="7" t="s">
        <v>104</v>
      </c>
      <c r="B9" s="8">
        <v>110000</v>
      </c>
      <c r="C9" s="8">
        <v>110000</v>
      </c>
      <c r="D9" s="8">
        <v>0</v>
      </c>
      <c r="E9" s="22">
        <f>B9-C9-D9</f>
      </c>
      <c r="F9" s="14" t="s">
        <v>99</v>
      </c>
    </row>
    <row r="10" spans="1:6" x14ac:dyDescent="0.25">
      <c r="A10" s="7" t="s">
        <v>105</v>
      </c>
      <c r="B10" s="8">
        <v>80000</v>
      </c>
      <c r="C10" s="8">
        <v>0</v>
      </c>
      <c r="D10" s="8">
        <v>0</v>
      </c>
      <c r="E10" s="22">
        <f>B10-C10-D10</f>
      </c>
      <c r="F10" s="14" t="s">
        <v>106</v>
      </c>
    </row>
    <row r="11" spans="1:6" x14ac:dyDescent="0.25">
      <c r="A11" s="7" t="s">
        <v>107</v>
      </c>
      <c r="B11" s="8">
        <v>85000</v>
      </c>
      <c r="C11" s="8">
        <v>0</v>
      </c>
      <c r="D11" s="8">
        <v>40000</v>
      </c>
      <c r="E11" s="22">
        <f>B11-C11-D11</f>
      </c>
      <c r="F11" s="14" t="s">
        <v>106</v>
      </c>
    </row>
    <row r="12" spans="1:6" x14ac:dyDescent="0.25">
      <c r="A12" s="7" t="s">
        <v>108</v>
      </c>
      <c r="B12" s="8">
        <v>20000</v>
      </c>
      <c r="C12" s="8">
        <v>0</v>
      </c>
      <c r="D12" s="8">
        <v>0</v>
      </c>
      <c r="E12" s="22">
        <f>B12-C12-D12</f>
      </c>
      <c r="F12" s="14" t="s">
        <v>106</v>
      </c>
    </row>
    <row r="13" spans="1:6" x14ac:dyDescent="0.25">
      <c r="A13" s="7" t="s">
        <v>109</v>
      </c>
      <c r="B13" s="8">
        <v>25000</v>
      </c>
      <c r="C13" s="8">
        <v>0</v>
      </c>
      <c r="D13" s="8">
        <v>0</v>
      </c>
      <c r="E13" s="22">
        <f>B13-C13-D13</f>
      </c>
      <c r="F13" s="14" t="s">
        <v>106</v>
      </c>
    </row>
    <row r="14" spans="1:5" x14ac:dyDescent="0.25">
      <c r="A14" s="6" t="s">
        <v>90</v>
      </c>
      <c r="B14" s="20">
        <f>SUM(B5:B13)</f>
      </c>
      <c r="C14" s="20">
        <f>SUM(C5:C13)</f>
      </c>
      <c r="D14" s="20">
        <f>SUM(D5:D13)</f>
      </c>
      <c r="E14" s="20">
        <f>SUM(E5:E13)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243A"/>
  </sheetPr>
  <dimension ref="A1:C17"/>
  <sheetFormatPr defaultRowHeight="15" outlineLevelRow="0" outlineLevelCol="0" x14ac:dyDescent="55"/>
  <cols>
    <col min="1" max="1" width="32" customWidth="1"/>
    <col min="2" max="2" width="18" customWidth="1"/>
    <col min="3" max="3" width="52" customWidth="1"/>
  </cols>
  <sheetData>
    <row r="1" spans="1:1" x14ac:dyDescent="0.25">
      <c r="A1" s="1" t="s">
        <v>110</v>
      </c>
    </row>
    <row r="2" spans="1:1" x14ac:dyDescent="0.25">
      <c r="A2" s="2" t="s">
        <v>111</v>
      </c>
    </row>
    <row r="4" ht="20" customHeight="1" spans="1:3" x14ac:dyDescent="0.25">
      <c r="A4" s="5" t="s">
        <v>7</v>
      </c>
      <c r="B4" s="5" t="s">
        <v>56</v>
      </c>
      <c r="C4" s="5" t="s">
        <v>17</v>
      </c>
    </row>
    <row r="5" spans="1:3" x14ac:dyDescent="0.25">
      <c r="A5" s="7" t="s">
        <v>70</v>
      </c>
      <c r="B5" s="22">
        <f>Budget!B58</f>
      </c>
      <c r="C5" s="7" t="s">
        <v>112</v>
      </c>
    </row>
    <row r="6" spans="1:3" x14ac:dyDescent="0.25">
      <c r="A6" s="7" t="s">
        <v>113</v>
      </c>
      <c r="B6" s="8">
        <v>12000</v>
      </c>
      <c r="C6" s="7" t="s">
        <v>114</v>
      </c>
    </row>
    <row r="7" spans="1:3" x14ac:dyDescent="0.25">
      <c r="A7" s="7" t="s">
        <v>115</v>
      </c>
      <c r="B7" s="8">
        <v>400000</v>
      </c>
      <c r="C7" s="7" t="s">
        <v>116</v>
      </c>
    </row>
    <row r="8" spans="1:3" x14ac:dyDescent="0.25">
      <c r="A8" s="7" t="s">
        <v>117</v>
      </c>
      <c r="B8" s="8">
        <v>10000</v>
      </c>
      <c r="C8" s="7" t="s">
        <v>118</v>
      </c>
    </row>
    <row r="9" spans="1:3" x14ac:dyDescent="0.25">
      <c r="A9" s="7" t="s">
        <v>119</v>
      </c>
      <c r="B9" s="8">
        <v>10000</v>
      </c>
      <c r="C9" s="7" t="s">
        <v>120</v>
      </c>
    </row>
    <row r="10" spans="1:3" x14ac:dyDescent="0.25">
      <c r="A10" s="7" t="s">
        <v>121</v>
      </c>
      <c r="B10" s="8">
        <v>310000</v>
      </c>
      <c r="C10" s="7" t="s">
        <v>122</v>
      </c>
    </row>
    <row r="11" spans="1:3" x14ac:dyDescent="0.25">
      <c r="A11" s="7" t="s">
        <v>123</v>
      </c>
      <c r="B11" s="8">
        <v>109400</v>
      </c>
      <c r="C11" s="7" t="s">
        <v>124</v>
      </c>
    </row>
    <row r="13" spans="1:3" s="10" customFormat="1" x14ac:dyDescent="0.25">
      <c r="A13" s="15" t="s">
        <v>125</v>
      </c>
      <c r="B13" s="16">
        <f>B7-B8+B9+B10+B11</f>
      </c>
      <c r="C13" s="15" t="s">
        <v>7</v>
      </c>
    </row>
    <row r="14" spans="1:3" s="10" customFormat="1" x14ac:dyDescent="0.25">
      <c r="A14" s="15" t="s">
        <v>126</v>
      </c>
      <c r="B14" s="16">
        <f>B5+B6</f>
      </c>
      <c r="C14" s="15" t="s">
        <v>7</v>
      </c>
    </row>
    <row r="15" spans="1:3" s="10" customFormat="1" x14ac:dyDescent="0.25">
      <c r="A15" s="23" t="s">
        <v>127</v>
      </c>
      <c r="B15" s="24">
        <f>B13-B14</f>
      </c>
      <c r="C15" s="23" t="s">
        <v>7</v>
      </c>
    </row>
    <row r="16" spans="1:3" s="10" customFormat="1" x14ac:dyDescent="0.25">
      <c r="A16" s="15" t="s">
        <v>128</v>
      </c>
      <c r="B16" s="16">
        <f>Budget!B55*0.05</f>
      </c>
      <c r="C16" s="15" t="s">
        <v>129</v>
      </c>
    </row>
    <row r="17" spans="1:3" s="10" customFormat="1" x14ac:dyDescent="0.25">
      <c r="A17" s="15" t="s">
        <v>130</v>
      </c>
      <c r="B17" s="25">
        <f>B15-B16</f>
      </c>
      <c r="C17" s="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Budget</vt:lpstr>
      <vt:lpstr>Allowances</vt:lpstr>
      <vt:lpstr>Draws</vt:lpstr>
      <vt:lpstr>Funding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Groundbase</dc:creator>
  <dc:title>Home building budget template</dc:title>
  <dc:subject/>
  <dc:description/>
  <cp:keywords/>
  <cp:category/>
  <cp:lastModifiedBy>Unknown</cp:lastModifiedBy>
  <dcterms:created xsi:type="dcterms:W3CDTF">2026-10-08T15:34:20Z</dcterms:created>
  <dcterms:modified xsi:type="dcterms:W3CDTF">2026-10-08T15:34:20Z</dcterms:modified>
</cp:coreProperties>
</file>